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palitehm.sharepoint.com/sites/DIRECTIONHAUT-MADAWASKA/Documents partages/ADMINISTRATION/"/>
    </mc:Choice>
  </mc:AlternateContent>
  <xr:revisionPtr revIDLastSave="0" documentId="8_{2665A19D-D13A-4EFA-BD78-F896EC9D815A}" xr6:coauthVersionLast="47" xr6:coauthVersionMax="47" xr10:uidLastSave="{00000000-0000-0000-0000-000000000000}"/>
  <bookViews>
    <workbookView xWindow="28680" yWindow="-825" windowWidth="29040" windowHeight="15720" xr2:uid="{DB0B5E93-6CA6-4AC1-B10D-B886052927C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M25" i="1"/>
  <c r="N21" i="1"/>
  <c r="O21" i="1" s="1"/>
  <c r="L21" i="1"/>
  <c r="M21" i="1" s="1"/>
  <c r="J21" i="1"/>
  <c r="K21" i="1" s="1"/>
  <c r="H21" i="1"/>
  <c r="I21" i="1" s="1"/>
  <c r="F21" i="1"/>
  <c r="G21" i="1" s="1"/>
  <c r="D21" i="1"/>
  <c r="E21" i="1" s="1"/>
  <c r="B21" i="1"/>
  <c r="C21" i="1" s="1"/>
  <c r="L20" i="1"/>
  <c r="M20" i="1" s="1"/>
  <c r="J20" i="1"/>
  <c r="K20" i="1" s="1"/>
  <c r="H20" i="1"/>
  <c r="I20" i="1" s="1"/>
  <c r="F20" i="1"/>
  <c r="G20" i="1" s="1"/>
  <c r="D20" i="1"/>
  <c r="E20" i="1" s="1"/>
  <c r="B20" i="1"/>
  <c r="C20" i="1" s="1"/>
  <c r="B19" i="1"/>
  <c r="C19" i="1" s="1"/>
  <c r="B18" i="1"/>
  <c r="C18" i="1" s="1"/>
  <c r="B17" i="1"/>
  <c r="D17" i="1" s="1"/>
  <c r="D15" i="1"/>
  <c r="F15" i="1" s="1"/>
  <c r="B15" i="1"/>
  <c r="C15" i="1" s="1"/>
  <c r="L14" i="1"/>
  <c r="M14" i="1" s="1"/>
  <c r="J14" i="1"/>
  <c r="K14" i="1" s="1"/>
  <c r="B14" i="1"/>
  <c r="C14" i="1" s="1"/>
  <c r="D13" i="1"/>
  <c r="F13" i="1" s="1"/>
  <c r="B13" i="1"/>
  <c r="C13" i="1" s="1"/>
  <c r="L12" i="1"/>
  <c r="M12" i="1" s="1"/>
  <c r="K12" i="1"/>
  <c r="F12" i="1"/>
  <c r="H12" i="1" s="1"/>
  <c r="I12" i="1" s="1"/>
  <c r="E12" i="1"/>
  <c r="D12" i="1"/>
  <c r="B12" i="1"/>
  <c r="C12" i="1" s="1"/>
  <c r="B11" i="1"/>
  <c r="D11" i="1" s="1"/>
  <c r="F11" i="1" s="1"/>
  <c r="B10" i="1"/>
  <c r="D10" i="1" s="1"/>
  <c r="D9" i="1"/>
  <c r="F9" i="1" s="1"/>
  <c r="C9" i="1"/>
  <c r="B9" i="1"/>
  <c r="A8" i="1"/>
  <c r="O7" i="1"/>
  <c r="O8" i="1" s="1"/>
  <c r="M7" i="1"/>
  <c r="M8" i="1" s="1"/>
  <c r="K7" i="1"/>
  <c r="K8" i="1" s="1"/>
  <c r="I7" i="1"/>
  <c r="I8" i="1" s="1"/>
  <c r="G7" i="1"/>
  <c r="G8" i="1" s="1"/>
  <c r="E7" i="1"/>
  <c r="E8" i="1" s="1"/>
  <c r="C7" i="1"/>
  <c r="C8" i="1" s="1"/>
  <c r="C11" i="1" l="1"/>
  <c r="N12" i="1"/>
  <c r="O12" i="1" s="1"/>
  <c r="N14" i="1"/>
  <c r="O14" i="1" s="1"/>
  <c r="B22" i="1"/>
  <c r="D18" i="1"/>
  <c r="F18" i="1" s="1"/>
  <c r="H18" i="1" s="1"/>
  <c r="F10" i="1"/>
  <c r="E10" i="1"/>
  <c r="G15" i="1"/>
  <c r="H15" i="1"/>
  <c r="H11" i="1"/>
  <c r="G11" i="1"/>
  <c r="F17" i="1"/>
  <c r="E17" i="1"/>
  <c r="H13" i="1"/>
  <c r="G13" i="1"/>
  <c r="H9" i="1"/>
  <c r="G9" i="1"/>
  <c r="E13" i="1"/>
  <c r="C17" i="1"/>
  <c r="E18" i="1"/>
  <c r="E9" i="1"/>
  <c r="E15" i="1"/>
  <c r="C10" i="1"/>
  <c r="E11" i="1"/>
  <c r="G12" i="1"/>
  <c r="D14" i="1"/>
  <c r="D19" i="1"/>
  <c r="N20" i="1"/>
  <c r="O20" i="1" s="1"/>
  <c r="G18" i="1" l="1"/>
  <c r="C22" i="1"/>
  <c r="J15" i="1"/>
  <c r="I15" i="1"/>
  <c r="G17" i="1"/>
  <c r="H17" i="1"/>
  <c r="J9" i="1"/>
  <c r="I9" i="1"/>
  <c r="E19" i="1"/>
  <c r="F19" i="1"/>
  <c r="I18" i="1"/>
  <c r="J18" i="1"/>
  <c r="E14" i="1"/>
  <c r="F14" i="1"/>
  <c r="I13" i="1"/>
  <c r="J13" i="1"/>
  <c r="H10" i="1"/>
  <c r="G10" i="1"/>
  <c r="J11" i="1"/>
  <c r="I11" i="1"/>
  <c r="D22" i="1"/>
  <c r="E22" i="1" l="1"/>
  <c r="H14" i="1"/>
  <c r="G14" i="1"/>
  <c r="F22" i="1"/>
  <c r="K13" i="1"/>
  <c r="L13" i="1"/>
  <c r="K11" i="1"/>
  <c r="L11" i="1"/>
  <c r="K18" i="1"/>
  <c r="L18" i="1"/>
  <c r="I17" i="1"/>
  <c r="J17" i="1"/>
  <c r="L15" i="1"/>
  <c r="K15" i="1"/>
  <c r="K9" i="1"/>
  <c r="L9" i="1"/>
  <c r="J10" i="1"/>
  <c r="I10" i="1"/>
  <c r="H19" i="1"/>
  <c r="G19" i="1"/>
  <c r="N9" i="1" l="1"/>
  <c r="M9" i="1"/>
  <c r="I14" i="1"/>
  <c r="H22" i="1"/>
  <c r="N11" i="1"/>
  <c r="O11" i="1" s="1"/>
  <c r="M11" i="1"/>
  <c r="N13" i="1"/>
  <c r="O13" i="1" s="1"/>
  <c r="M13" i="1"/>
  <c r="M15" i="1"/>
  <c r="N15" i="1"/>
  <c r="O15" i="1" s="1"/>
  <c r="J19" i="1"/>
  <c r="I19" i="1"/>
  <c r="L17" i="1"/>
  <c r="K17" i="1"/>
  <c r="L10" i="1"/>
  <c r="K10" i="1"/>
  <c r="N18" i="1"/>
  <c r="O18" i="1" s="1"/>
  <c r="M18" i="1"/>
  <c r="G22" i="1"/>
  <c r="O9" i="1" l="1"/>
  <c r="N17" i="1"/>
  <c r="O17" i="1" s="1"/>
  <c r="M17" i="1"/>
  <c r="N10" i="1"/>
  <c r="O10" i="1" s="1"/>
  <c r="M10" i="1"/>
  <c r="L19" i="1"/>
  <c r="L22" i="1" s="1"/>
  <c r="L27" i="1" s="1"/>
  <c r="K19" i="1"/>
  <c r="K22" i="1" s="1"/>
  <c r="J22" i="1"/>
  <c r="I22" i="1"/>
  <c r="M19" i="1" l="1"/>
  <c r="M22" i="1" s="1"/>
  <c r="M27" i="1" s="1"/>
  <c r="N19" i="1"/>
  <c r="O19" i="1" s="1"/>
  <c r="O22" i="1" s="1"/>
  <c r="O27" i="1" s="1"/>
  <c r="N22" i="1" l="1"/>
  <c r="N27" i="1" s="1"/>
</calcChain>
</file>

<file path=xl/sharedStrings.xml><?xml version="1.0" encoding="utf-8"?>
<sst xmlns="http://schemas.openxmlformats.org/spreadsheetml/2006/main" count="38" uniqueCount="31">
  <si>
    <t>Saint-Francois</t>
  </si>
  <si>
    <t>Clair</t>
  </si>
  <si>
    <t>Baker-Brook</t>
  </si>
  <si>
    <t>Saint-Hilaire</t>
  </si>
  <si>
    <t>Lac-Baker</t>
  </si>
  <si>
    <t>Ancien DSl SF</t>
  </si>
  <si>
    <t>Ancien DSl HM</t>
  </si>
  <si>
    <t>Évaluation</t>
  </si>
  <si>
    <t>Évaluation Résidentiel</t>
  </si>
  <si>
    <t>Taux 2026</t>
  </si>
  <si>
    <t>SF</t>
  </si>
  <si>
    <t>BB</t>
  </si>
  <si>
    <t>SH</t>
  </si>
  <si>
    <t>LB</t>
  </si>
  <si>
    <t>DSL SF</t>
  </si>
  <si>
    <t>DSL HM</t>
  </si>
  <si>
    <t>Administration</t>
  </si>
  <si>
    <t>Conseil Municipal</t>
  </si>
  <si>
    <t>GRC</t>
  </si>
  <si>
    <t>Cout de l'eau</t>
  </si>
  <si>
    <t>Protection et Mesure Urgence</t>
  </si>
  <si>
    <t>Transport</t>
  </si>
  <si>
    <t>Hygiene (collecte  et tonnage )</t>
  </si>
  <si>
    <t>Sante Publique</t>
  </si>
  <si>
    <t>Urbanisme</t>
  </si>
  <si>
    <t>Recreation et Culturel</t>
  </si>
  <si>
    <t>Financier</t>
  </si>
  <si>
    <t>Rev Non Fiscaux/ subvention</t>
  </si>
  <si>
    <t>Total mandat Haut-Madawaska</t>
  </si>
  <si>
    <t>Ministere du Transport (0,4115)</t>
  </si>
  <si>
    <t>Total incluant MTI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</si>
</sst>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$&quot;"/>
    <numFmt numFmtId="165" formatCode="0.0000"/>
    <numFmt numFmtId="166" formatCode="#,##0.00\ &quot;$&quot;"/>
    <numFmt numFmtId="167" formatCode="#,##0.0000\ &quot;$&quot;"/>
    <numFmt numFmtId="168" formatCode="#,##0.0000\ &quot;$&quot;_);\(#,##0.0000\ &quot;$&quot;\)"/>
    <numFmt numFmtId="169" formatCode="_ * #,##0.0000_)\ &quot;$&quot;_ ;_ * \(#,##0.0000\)\ &quot;$&quot;_ ;_ * &quot;-&quot;????_)\ &quot;$&quot;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ourier"/>
    </font>
    <font>
      <b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3" xfId="0" applyFont="1" applyBorder="1" applyAlignment="1">
      <alignment horizontal="center"/>
    </xf>
    <xf numFmtId="0" fontId="0" fillId="0" borderId="4" xfId="0" applyBorder="1" applyProtection="1">
      <protection hidden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hidden="1"/>
    </xf>
    <xf numFmtId="0" fontId="1" fillId="4" borderId="2" xfId="0" applyFont="1" applyFill="1" applyBorder="1" applyProtection="1">
      <protection hidden="1"/>
    </xf>
    <xf numFmtId="0" fontId="1" fillId="4" borderId="5" xfId="0" applyFont="1" applyFill="1" applyBorder="1" applyProtection="1">
      <protection hidden="1"/>
    </xf>
    <xf numFmtId="0" fontId="3" fillId="4" borderId="5" xfId="0" applyFont="1" applyFill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7" fontId="0" fillId="4" borderId="4" xfId="0" applyNumberFormat="1" applyFill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0" fontId="0" fillId="4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167" fontId="1" fillId="2" borderId="7" xfId="0" applyNumberFormat="1" applyFont="1" applyFill="1" applyBorder="1" applyAlignment="1">
      <alignment horizontal="center"/>
    </xf>
    <xf numFmtId="168" fontId="1" fillId="2" borderId="7" xfId="0" applyNumberFormat="1" applyFont="1" applyFill="1" applyBorder="1" applyAlignment="1">
      <alignment horizontal="center"/>
    </xf>
    <xf numFmtId="169" fontId="1" fillId="5" borderId="7" xfId="0" applyNumberFormat="1" applyFont="1" applyFill="1" applyBorder="1" applyAlignment="1">
      <alignment horizontal="center"/>
    </xf>
    <xf numFmtId="166" fontId="1" fillId="5" borderId="8" xfId="0" applyNumberFormat="1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167" fontId="0" fillId="0" borderId="10" xfId="0" applyNumberFormat="1" applyBorder="1"/>
    <xf numFmtId="166" fontId="0" fillId="0" borderId="10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4" xfId="0" applyBorder="1"/>
    <xf numFmtId="166" fontId="0" fillId="0" borderId="2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8" fontId="0" fillId="0" borderId="12" xfId="0" applyNumberFormat="1" applyBorder="1"/>
    <xf numFmtId="166" fontId="1" fillId="0" borderId="10" xfId="0" applyNumberFormat="1" applyFont="1" applyBorder="1" applyAlignment="1">
      <alignment horizontal="center"/>
    </xf>
    <xf numFmtId="167" fontId="1" fillId="5" borderId="12" xfId="0" applyNumberFormat="1" applyFont="1" applyFill="1" applyBorder="1" applyAlignment="1">
      <alignment horizontal="center"/>
    </xf>
    <xf numFmtId="166" fontId="1" fillId="5" borderId="10" xfId="0" applyNumberFormat="1" applyFont="1" applyFill="1" applyBorder="1" applyAlignment="1">
      <alignment horizontal="center"/>
    </xf>
    <xf numFmtId="164" fontId="1" fillId="3" borderId="8" xfId="0" applyNumberFormat="1" applyFont="1" applyFill="1" applyBorder="1"/>
    <xf numFmtId="164" fontId="1" fillId="3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ca19b71ffe10281/Documents/2026%20Budget%20Template%20%207%20oct.%202025.xlsx" TargetMode="External"/><Relationship Id="rId1" Type="http://schemas.openxmlformats.org/officeDocument/2006/relationships/externalLinkPath" Target="https://d.docs.live.net/bca19b71ffe10281/Documents/2026%20Budget%20Template%20%207%20oct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benture EE 2026"/>
      <sheetName val="Annexe Eau 2026"/>
      <sheetName val="Dette EE "/>
      <sheetName val="EE 2026"/>
      <sheetName val="Option Revenu"/>
      <sheetName val="Déficit EE"/>
      <sheetName val="Présentation EE 2026"/>
      <sheetName val="Suivi EE 2025"/>
      <sheetName val="Fond d'invesstissements"/>
      <sheetName val="Emprunt 2025-2026"/>
      <sheetName val="Debenture Général 2026"/>
      <sheetName val="Réserve"/>
      <sheetName val="Suivi General"/>
      <sheetName val="Ou vont mes taxes 2026"/>
      <sheetName val="2026 Bilan balancer"/>
      <sheetName val="Comparaison Village "/>
      <sheetName val="MTI"/>
      <sheetName val="2026 Bilan Travaille "/>
      <sheetName val="Validation Taux plan transition"/>
      <sheetName val="LB 2022-2026"/>
      <sheetName val="Historique des Taux"/>
      <sheetName val="Dette Général "/>
      <sheetName val="Sheet1"/>
      <sheetName val="AF"/>
      <sheetName val="Calcul Finaliser"/>
      <sheetName val="Validation Taux 2025"/>
      <sheetName val="REVENU 2026"/>
      <sheetName val="PEREQUATION"/>
      <sheetName val="2026 ADMIN"/>
      <sheetName val="2026 PROTECTION"/>
      <sheetName val="2026 TRANSPORT"/>
      <sheetName val="HYGIENE 2026"/>
      <sheetName val="Santé Publique 2026"/>
      <sheetName val="URBANISME 2026"/>
      <sheetName val="RECREATIF 2026"/>
      <sheetName val="Financier 2026"/>
      <sheetName val="exemple prévision"/>
      <sheetName val="CH 16 2025"/>
      <sheetName val="CG17-2024"/>
      <sheetName val="École"/>
      <sheetName val="% utilisation"/>
      <sheetName val="Maple Lodge"/>
      <sheetName val="NEW EXEMPLE"/>
      <sheetName val="SF EAU 2026"/>
      <sheetName val="CL Eau 2026"/>
      <sheetName val="BB Eau 2026"/>
      <sheetName val="SH Eau 2026"/>
      <sheetName val="Ou vont mes taxes 2025"/>
      <sheetName val="Administration"/>
      <sheetName val="Protection"/>
      <sheetName val="Transport"/>
      <sheetName val="Hygiene"/>
      <sheetName val="Varia CSR"/>
      <sheetName val="Urbanisme"/>
      <sheetName val="Récréatif et Culturel"/>
      <sheetName val="Revenu"/>
      <sheetName val="Option"/>
      <sheetName val="Annexe Eau 2025"/>
      <sheetName val="EE 2025"/>
      <sheetName val="Cout residentiel"/>
      <sheetName val="2025 Bilan Final 15 nov"/>
      <sheetName val="2025 Bilan Travaille"/>
      <sheetName val="Sheet2"/>
      <sheetName val="SF Eau 2025"/>
      <sheetName val="BB Eau 2025"/>
      <sheetName val="CL Eau 2025"/>
      <sheetName val="SH Eau 2025"/>
      <sheetName val="Résultats 2024 Octobre "/>
      <sheetName val="Depense EE format GNB"/>
      <sheetName val="Verification Format GNB"/>
      <sheetName val="Sheet11"/>
      <sheetName val="% revenu"/>
      <sheetName val="Explication facteur de transiti"/>
      <sheetName val="Revenu Général format GNB 2025"/>
      <sheetName val="Dépense génral format GNB"/>
      <sheetName val="S-2024"/>
      <sheetName val="Comparaison"/>
      <sheetName val="Annexe Eau 2024 selon budget"/>
      <sheetName val="Finition apres ajustement"/>
      <sheetName val="1,4 a 1,7"/>
      <sheetName val="Finition"/>
      <sheetName val="Présentation Bilan nov"/>
      <sheetName val="EE 2023-24"/>
      <sheetName val="Débenture EE 2023"/>
      <sheetName val="Feuil1"/>
      <sheetName val="1. Tax Base - Assiette Fiscale"/>
      <sheetName val="2. Gen - Rev"/>
      <sheetName val="3. Gen - Exp. Dép."/>
      <sheetName val="4. Gen - Summary-Sommaire"/>
      <sheetName val="Bilan - 10% Trottoir LB"/>
      <sheetName val="Présentation budget 2023"/>
      <sheetName val="Emprunt 2024"/>
      <sheetName val="Feuil4"/>
      <sheetName val="Varia AF 2023-2024"/>
      <sheetName val="Neige "/>
      <sheetName val="Débenture Général"/>
      <sheetName val="2024 Bilan Final"/>
      <sheetName val="2024 Bilan Ajustement"/>
      <sheetName val="Taux"/>
      <sheetName val="Source d'eau SH"/>
      <sheetName val="Emprunt 2023-2024-2025 EE"/>
      <sheetName val="Annexe Eau 2024"/>
      <sheetName val="REvenu EE Format GNB"/>
      <sheetName val="SF Eau 2024"/>
      <sheetName val="CL Eau 2024"/>
      <sheetName val="BB Eau 2024 "/>
      <sheetName val="SH Eau 2024"/>
      <sheetName val="Résultats 2022"/>
      <sheetName val="5. Calculator - Calculateur"/>
      <sheetName val="Péréquation"/>
      <sheetName val="6. Impact 1 cent"/>
      <sheetName val="Annexe Eau 2023"/>
      <sheetName val="SF Eau 2023"/>
      <sheetName val="CL Eau 2023"/>
      <sheetName val="BB Eau 2023"/>
      <sheetName val="SH Eau 2023"/>
      <sheetName val="7. Utility - Revenue"/>
      <sheetName val="Annexe Eau 2022"/>
      <sheetName val="8. Utility - Expenditure"/>
      <sheetName val="Bilan"/>
      <sheetName val="Bilan SD2"/>
      <sheetName val="Sheet3"/>
      <sheetName val="Checklist (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0.27222818454763953</v>
          </cell>
        </row>
        <row r="9">
          <cell r="C9">
            <v>0.23851297568954871</v>
          </cell>
        </row>
        <row r="10">
          <cell r="C10">
            <v>4.6863926968475439E-2</v>
          </cell>
          <cell r="E10">
            <v>4.6945685264745213E-2</v>
          </cell>
          <cell r="G10">
            <v>0.13028843490362838</v>
          </cell>
        </row>
        <row r="12">
          <cell r="C12">
            <v>5.7886847551686278E-3</v>
          </cell>
        </row>
        <row r="13">
          <cell r="C13">
            <v>1.3830172683519645E-2</v>
          </cell>
        </row>
        <row r="14">
          <cell r="C14">
            <v>9.8047566659454813E-2</v>
          </cell>
        </row>
        <row r="17">
          <cell r="C17">
            <v>0.40599482390958419</v>
          </cell>
          <cell r="K17">
            <v>0.35200212487317067</v>
          </cell>
          <cell r="O17">
            <v>1.669202610322966E-2</v>
          </cell>
        </row>
        <row r="18">
          <cell r="C18">
            <v>0.10759966164398366</v>
          </cell>
        </row>
        <row r="19">
          <cell r="C19">
            <v>4.9439718504368469E-3</v>
          </cell>
        </row>
        <row r="20">
          <cell r="C20">
            <v>7.083299098290162E-2</v>
          </cell>
        </row>
        <row r="21">
          <cell r="C21">
            <v>0.16672883279652001</v>
          </cell>
        </row>
        <row r="23">
          <cell r="C23">
            <v>0.3532916965430668</v>
          </cell>
          <cell r="E23">
            <v>0.32007129710720356</v>
          </cell>
          <cell r="G23">
            <v>0.22375168363961156</v>
          </cell>
          <cell r="I23">
            <v>0.24942041062315196</v>
          </cell>
          <cell r="K23">
            <v>0.20156128846684079</v>
          </cell>
          <cell r="O23">
            <v>0.11201390356827864</v>
          </cell>
        </row>
        <row r="27">
          <cell r="C27">
            <v>-0.17704776119618398</v>
          </cell>
          <cell r="E27">
            <v>-0.19319073887884189</v>
          </cell>
          <cell r="G27">
            <v>-0.12846104515094062</v>
          </cell>
          <cell r="I27">
            <v>-0.12846104515094064</v>
          </cell>
          <cell r="K27">
            <v>-0.12846104515094064</v>
          </cell>
          <cell r="O27">
            <v>-0.12846104515094062</v>
          </cell>
          <cell r="Q27">
            <v>-0.12846104515094062</v>
          </cell>
        </row>
        <row r="28">
          <cell r="C28">
            <v>5.5561058997746979E-2</v>
          </cell>
          <cell r="E28">
            <v>-2.7356272486724592E-2</v>
          </cell>
          <cell r="G28">
            <v>3.7390269330141376E-2</v>
          </cell>
          <cell r="I28">
            <v>-3.0264613300652155E-2</v>
          </cell>
          <cell r="K28">
            <v>-7.1968940704834269E-2</v>
          </cell>
          <cell r="O28">
            <v>-2.438039994845222E-2</v>
          </cell>
          <cell r="Q28">
            <v>-5.8611341127964268E-2</v>
          </cell>
        </row>
        <row r="29">
          <cell r="C29">
            <v>-2.5273584099433161E-2</v>
          </cell>
          <cell r="E29">
            <v>-2.5273584099433161E-2</v>
          </cell>
          <cell r="G29">
            <v>-2.5273584099433161E-2</v>
          </cell>
          <cell r="I29">
            <v>-2.5273584099433161E-2</v>
          </cell>
          <cell r="K29">
            <v>-2.5273584099433165E-2</v>
          </cell>
          <cell r="O29">
            <v>-2.5273584099433161E-2</v>
          </cell>
          <cell r="Q29">
            <v>-2.5273584099433165E-2</v>
          </cell>
        </row>
        <row r="30">
          <cell r="C30">
            <v>-4.4207281872550533E-2</v>
          </cell>
          <cell r="E30">
            <v>-4.420728187255054E-2</v>
          </cell>
          <cell r="G30">
            <v>-4.420728187255054E-2</v>
          </cell>
          <cell r="I30">
            <v>-4.4207281872550533E-2</v>
          </cell>
          <cell r="K30">
            <v>-4.420728187255054E-2</v>
          </cell>
          <cell r="O30">
            <v>-4.4207281872550533E-2</v>
          </cell>
          <cell r="Q30">
            <v>-4.420728187255054E-2</v>
          </cell>
        </row>
        <row r="32">
          <cell r="C32">
            <v>1.5936959208598791</v>
          </cell>
          <cell r="E32">
            <v>1.4614969705531562</v>
          </cell>
          <cell r="G32">
            <v>1.5779963422692149</v>
          </cell>
          <cell r="I32">
            <v>1.5360658601646311</v>
          </cell>
          <cell r="O32">
            <v>0.88489666020930491</v>
          </cell>
          <cell r="Q32">
            <v>0.85066571902979293</v>
          </cell>
        </row>
        <row r="36">
          <cell r="K36">
            <v>1.2621656031214263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8">
          <cell r="G8">
            <v>3.99130438102899E-2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5C8F-CADF-486B-B41B-5083CB7505C7}">
  <dimension ref="A3:O27"/>
  <sheetViews>
    <sheetView tabSelected="1" workbookViewId="0">
      <selection activeCell="H14" sqref="H14"/>
    </sheetView>
  </sheetViews>
  <sheetFormatPr baseColWidth="10" defaultColWidth="10" defaultRowHeight="15" x14ac:dyDescent="0.25"/>
  <cols>
    <col min="1" max="1" width="32.7109375" style="1" customWidth="1"/>
    <col min="2" max="2" width="10.85546875" style="2" customWidth="1"/>
    <col min="3" max="3" width="13.7109375" style="1" customWidth="1"/>
    <col min="4" max="4" width="10" style="2"/>
    <col min="5" max="5" width="12" style="1" customWidth="1"/>
    <col min="6" max="6" width="12.28515625" style="2" customWidth="1"/>
    <col min="7" max="7" width="12" style="1" customWidth="1"/>
    <col min="8" max="8" width="12.28515625" style="2" customWidth="1"/>
    <col min="9" max="9" width="12" style="1" customWidth="1"/>
    <col min="10" max="10" width="10.85546875" style="2" customWidth="1"/>
    <col min="11" max="11" width="17.28515625" style="1" customWidth="1"/>
    <col min="12" max="12" width="13.140625" style="2" customWidth="1"/>
    <col min="13" max="13" width="13" style="1" bestFit="1" customWidth="1"/>
    <col min="14" max="14" width="10.85546875" style="2" customWidth="1"/>
    <col min="15" max="15" width="13" style="1" bestFit="1" customWidth="1"/>
    <col min="16" max="16384" width="10" style="1"/>
  </cols>
  <sheetData>
    <row r="3" spans="1:15" ht="15.75" thickBot="1" x14ac:dyDescent="0.3"/>
    <row r="4" spans="1:15" x14ac:dyDescent="0.25">
      <c r="B4" s="3"/>
      <c r="C4" s="4" t="s">
        <v>0</v>
      </c>
      <c r="D4" s="5"/>
      <c r="E4" s="4" t="s">
        <v>1</v>
      </c>
      <c r="F4" s="6"/>
      <c r="G4" s="4" t="s">
        <v>2</v>
      </c>
      <c r="H4" s="6"/>
      <c r="I4" s="4" t="s">
        <v>3</v>
      </c>
      <c r="J4" s="6"/>
      <c r="K4" s="4" t="s">
        <v>4</v>
      </c>
      <c r="L4" s="6"/>
      <c r="M4" s="4" t="s">
        <v>5</v>
      </c>
      <c r="N4" s="6"/>
      <c r="O4" s="7" t="s">
        <v>6</v>
      </c>
    </row>
    <row r="5" spans="1:15" ht="15.75" thickBot="1" x14ac:dyDescent="0.3">
      <c r="B5" s="8"/>
      <c r="C5" s="9" t="s">
        <v>7</v>
      </c>
      <c r="D5" s="10"/>
      <c r="E5" s="9" t="s">
        <v>7</v>
      </c>
      <c r="F5" s="11"/>
      <c r="G5" s="9" t="s">
        <v>7</v>
      </c>
      <c r="H5" s="11"/>
      <c r="I5" s="9" t="s">
        <v>7</v>
      </c>
      <c r="J5" s="11"/>
      <c r="K5" s="9" t="s">
        <v>7</v>
      </c>
      <c r="L5" s="11"/>
      <c r="M5" s="9" t="s">
        <v>7</v>
      </c>
      <c r="N5" s="11"/>
      <c r="O5" s="12" t="s">
        <v>7</v>
      </c>
    </row>
    <row r="6" spans="1:15" ht="15.75" thickBot="1" x14ac:dyDescent="0.3">
      <c r="A6" s="13" t="s">
        <v>8</v>
      </c>
      <c r="B6" s="14"/>
      <c r="C6" s="15">
        <v>150000</v>
      </c>
      <c r="D6" s="61"/>
      <c r="E6" s="15">
        <v>150000</v>
      </c>
      <c r="F6" s="62"/>
      <c r="G6" s="15">
        <v>150000</v>
      </c>
      <c r="H6" s="62"/>
      <c r="I6" s="15">
        <v>150000</v>
      </c>
      <c r="J6" s="62"/>
      <c r="K6" s="15">
        <v>150000</v>
      </c>
      <c r="L6" s="62"/>
      <c r="M6" s="15">
        <v>150000</v>
      </c>
      <c r="N6" s="62"/>
      <c r="O6" s="16">
        <v>150000</v>
      </c>
    </row>
    <row r="7" spans="1:15" ht="15.75" thickBot="1" x14ac:dyDescent="0.3">
      <c r="A7" s="17" t="s">
        <v>9</v>
      </c>
      <c r="B7" s="22" t="s">
        <v>10</v>
      </c>
      <c r="C7" s="23">
        <f>'[1]2026 Bilan balancer'!C32</f>
        <v>1.5936959208598791</v>
      </c>
      <c r="D7" s="23" t="s">
        <v>1</v>
      </c>
      <c r="E7" s="23">
        <f>'[1]2026 Bilan balancer'!E32</f>
        <v>1.4614969705531562</v>
      </c>
      <c r="F7" s="24" t="s">
        <v>11</v>
      </c>
      <c r="G7" s="23">
        <f>'[1]2026 Bilan balancer'!G32</f>
        <v>1.5779963422692149</v>
      </c>
      <c r="H7" s="24" t="s">
        <v>12</v>
      </c>
      <c r="I7" s="23">
        <f>'[1]2026 Bilan balancer'!I32</f>
        <v>1.5360658601646311</v>
      </c>
      <c r="J7" s="24" t="s">
        <v>13</v>
      </c>
      <c r="K7" s="23">
        <f>'[1]2026 Bilan balancer'!K36</f>
        <v>1.2621656031214263</v>
      </c>
      <c r="L7" s="24" t="s">
        <v>14</v>
      </c>
      <c r="M7" s="23">
        <f>'[1]2026 Bilan balancer'!O32</f>
        <v>0.88489666020930491</v>
      </c>
      <c r="N7" s="24" t="s">
        <v>15</v>
      </c>
      <c r="O7" s="23">
        <f>'[1]2026 Bilan balancer'!Q32</f>
        <v>0.85066571902979293</v>
      </c>
    </row>
    <row r="8" spans="1:15" ht="15.75" thickBot="1" x14ac:dyDescent="0.3">
      <c r="A8" s="17" t="str">
        <f>A22</f>
        <v>Total mandat Haut-Madawaska</v>
      </c>
      <c r="B8" s="25"/>
      <c r="C8" s="26">
        <f>C6*C7/100</f>
        <v>2390.5438812898187</v>
      </c>
      <c r="D8" s="26"/>
      <c r="E8" s="26">
        <f>E6*E7/100</f>
        <v>2192.2454558297341</v>
      </c>
      <c r="F8" s="27"/>
      <c r="G8" s="26">
        <f>G6*G7/100</f>
        <v>2366.9945134038226</v>
      </c>
      <c r="H8" s="27"/>
      <c r="I8" s="26">
        <f>I6*I7/100</f>
        <v>2304.0987902469469</v>
      </c>
      <c r="J8" s="27"/>
      <c r="K8" s="26">
        <f>K6*K7/100</f>
        <v>1893.2484046821396</v>
      </c>
      <c r="L8" s="27"/>
      <c r="M8" s="26">
        <f>M6*M7/100</f>
        <v>1327.3449903139574</v>
      </c>
      <c r="N8" s="27"/>
      <c r="O8" s="26">
        <f>O6*O7/100</f>
        <v>1275.9985785446893</v>
      </c>
    </row>
    <row r="9" spans="1:15" x14ac:dyDescent="0.25">
      <c r="A9" s="18" t="s">
        <v>16</v>
      </c>
      <c r="B9" s="28">
        <f>'[1]2026 Bilan balancer'!C7-'[1]2026 ADMIN'!G8</f>
        <v>0.23231514073734963</v>
      </c>
      <c r="C9" s="29">
        <f>C6*B9/100</f>
        <v>348.47271110602446</v>
      </c>
      <c r="D9" s="30">
        <f t="shared" ref="D9:D19" si="0">B9</f>
        <v>0.23231514073734963</v>
      </c>
      <c r="E9" s="29">
        <f>E6*D9/100</f>
        <v>348.47271110602446</v>
      </c>
      <c r="F9" s="28">
        <f>D9</f>
        <v>0.23231514073734963</v>
      </c>
      <c r="G9" s="29">
        <f>G6*F9/100</f>
        <v>348.47271110602446</v>
      </c>
      <c r="H9" s="28">
        <f t="shared" ref="H9:H19" si="1">F9</f>
        <v>0.23231514073734963</v>
      </c>
      <c r="I9" s="29">
        <f>I6*H9/100</f>
        <v>348.47271110602446</v>
      </c>
      <c r="J9" s="28">
        <f>H9</f>
        <v>0.23231514073734963</v>
      </c>
      <c r="K9" s="29">
        <f>K6*J9/100</f>
        <v>348.47271110602446</v>
      </c>
      <c r="L9" s="28">
        <f>J9</f>
        <v>0.23231514073734963</v>
      </c>
      <c r="M9" s="29">
        <f>M6*L9/100</f>
        <v>348.47271110602446</v>
      </c>
      <c r="N9" s="28">
        <f t="shared" ref="N9:N20" si="2">L9</f>
        <v>0.23231514073734963</v>
      </c>
      <c r="O9" s="29">
        <f>O6*N9/100</f>
        <v>348.47271110602446</v>
      </c>
    </row>
    <row r="10" spans="1:15" x14ac:dyDescent="0.25">
      <c r="A10" s="19" t="s">
        <v>17</v>
      </c>
      <c r="B10" s="31">
        <f>'[1]2026 ADMIN'!G8</f>
        <v>3.99130438102899E-2</v>
      </c>
      <c r="C10" s="32">
        <f>B10*C6/100</f>
        <v>59.869565715434845</v>
      </c>
      <c r="D10" s="33">
        <f>B10</f>
        <v>3.99130438102899E-2</v>
      </c>
      <c r="E10" s="32">
        <f>D10*E6/100</f>
        <v>59.869565715434845</v>
      </c>
      <c r="F10" s="31">
        <f>D10</f>
        <v>3.99130438102899E-2</v>
      </c>
      <c r="G10" s="32">
        <f>F10*G6/100</f>
        <v>59.869565715434845</v>
      </c>
      <c r="H10" s="31">
        <f>F10</f>
        <v>3.99130438102899E-2</v>
      </c>
      <c r="I10" s="32">
        <f>H10*I6/100</f>
        <v>59.869565715434845</v>
      </c>
      <c r="J10" s="31">
        <f>H10</f>
        <v>3.99130438102899E-2</v>
      </c>
      <c r="K10" s="32">
        <f>J10*K6/100</f>
        <v>59.869565715434845</v>
      </c>
      <c r="L10" s="31">
        <f>J10</f>
        <v>3.99130438102899E-2</v>
      </c>
      <c r="M10" s="32">
        <f>L10*M6/100</f>
        <v>59.869565715434845</v>
      </c>
      <c r="N10" s="31">
        <f>L10</f>
        <v>3.99130438102899E-2</v>
      </c>
      <c r="O10" s="32">
        <f>N10*O6/100</f>
        <v>59.869565715434845</v>
      </c>
    </row>
    <row r="11" spans="1:15" x14ac:dyDescent="0.25">
      <c r="A11" s="19" t="s">
        <v>18</v>
      </c>
      <c r="B11" s="31">
        <f>'[1]2026 Bilan balancer'!C9</f>
        <v>0.23851297568954871</v>
      </c>
      <c r="C11" s="32">
        <f>C6*B11/100</f>
        <v>357.76946353432305</v>
      </c>
      <c r="D11" s="33">
        <f t="shared" si="0"/>
        <v>0.23851297568954871</v>
      </c>
      <c r="E11" s="32">
        <f>E6*D11/100</f>
        <v>357.76946353432305</v>
      </c>
      <c r="F11" s="31">
        <f>D11</f>
        <v>0.23851297568954871</v>
      </c>
      <c r="G11" s="32">
        <f>G6*F11/100</f>
        <v>357.76946353432305</v>
      </c>
      <c r="H11" s="31">
        <f t="shared" si="1"/>
        <v>0.23851297568954871</v>
      </c>
      <c r="I11" s="32">
        <f>I6*H11/100</f>
        <v>357.76946353432305</v>
      </c>
      <c r="J11" s="31">
        <f>H11</f>
        <v>0.23851297568954871</v>
      </c>
      <c r="K11" s="32">
        <f>K6*J11/100</f>
        <v>357.76946353432305</v>
      </c>
      <c r="L11" s="31">
        <f>J11</f>
        <v>0.23851297568954871</v>
      </c>
      <c r="M11" s="32">
        <f>M6*L11/100</f>
        <v>357.76946353432305</v>
      </c>
      <c r="N11" s="31">
        <f t="shared" si="2"/>
        <v>0.23851297568954871</v>
      </c>
      <c r="O11" s="32">
        <f>O6*N11/100</f>
        <v>357.76946353432305</v>
      </c>
    </row>
    <row r="12" spans="1:15" x14ac:dyDescent="0.25">
      <c r="A12" s="19" t="s">
        <v>19</v>
      </c>
      <c r="B12" s="31">
        <f>'[1]2026 Bilan balancer'!C10</f>
        <v>4.6863926968475439E-2</v>
      </c>
      <c r="C12" s="32">
        <f>C6*B12/100</f>
        <v>70.295890452713152</v>
      </c>
      <c r="D12" s="33">
        <f>'[1]2026 Bilan balancer'!E10</f>
        <v>4.6945685264745213E-2</v>
      </c>
      <c r="E12" s="32">
        <f>E6*D12/100</f>
        <v>70.418527897117826</v>
      </c>
      <c r="F12" s="31">
        <f>'[1]2026 Bilan balancer'!G10</f>
        <v>0.13028843490362838</v>
      </c>
      <c r="G12" s="32">
        <f>G6*F12/100</f>
        <v>195.43265235544254</v>
      </c>
      <c r="H12" s="31">
        <f t="shared" si="1"/>
        <v>0.13028843490362838</v>
      </c>
      <c r="I12" s="32">
        <f>I6*H12/100</f>
        <v>195.43265235544254</v>
      </c>
      <c r="J12" s="34">
        <v>0</v>
      </c>
      <c r="K12" s="32">
        <f>K6*J12/100</f>
        <v>0</v>
      </c>
      <c r="L12" s="31">
        <f>'[1]2026 Bilan balancer'!O10</f>
        <v>0</v>
      </c>
      <c r="M12" s="32">
        <f>M6*L12/100</f>
        <v>0</v>
      </c>
      <c r="N12" s="31">
        <f t="shared" si="2"/>
        <v>0</v>
      </c>
      <c r="O12" s="32">
        <f>O6*N12/100</f>
        <v>0</v>
      </c>
    </row>
    <row r="13" spans="1:15" x14ac:dyDescent="0.25">
      <c r="A13" s="19" t="s">
        <v>20</v>
      </c>
      <c r="B13" s="31">
        <f>'[1]2026 Bilan balancer'!C12+'[1]2026 Bilan balancer'!C13+'[1]2026 Bilan balancer'!C14</f>
        <v>0.11766642409814308</v>
      </c>
      <c r="C13" s="32">
        <f>C6*B13/100</f>
        <v>176.49963614721463</v>
      </c>
      <c r="D13" s="33">
        <f t="shared" si="0"/>
        <v>0.11766642409814308</v>
      </c>
      <c r="E13" s="32">
        <f>E6*D13/100</f>
        <v>176.49963614721463</v>
      </c>
      <c r="F13" s="31">
        <f t="shared" ref="F13:F19" si="3">D13</f>
        <v>0.11766642409814308</v>
      </c>
      <c r="G13" s="32">
        <f>G6*F13/100</f>
        <v>176.49963614721463</v>
      </c>
      <c r="H13" s="31">
        <f t="shared" si="1"/>
        <v>0.11766642409814308</v>
      </c>
      <c r="I13" s="32">
        <f>I6*H13/100</f>
        <v>176.49963614721463</v>
      </c>
      <c r="J13" s="31">
        <f>H13</f>
        <v>0.11766642409814308</v>
      </c>
      <c r="K13" s="32">
        <f>K6*J13/100</f>
        <v>176.49963614721463</v>
      </c>
      <c r="L13" s="31">
        <f>J13</f>
        <v>0.11766642409814308</v>
      </c>
      <c r="M13" s="32">
        <f>M6*L13/100</f>
        <v>176.49963614721463</v>
      </c>
      <c r="N13" s="31">
        <f t="shared" si="2"/>
        <v>0.11766642409814308</v>
      </c>
      <c r="O13" s="32">
        <f>O6*N13/100</f>
        <v>176.49963614721463</v>
      </c>
    </row>
    <row r="14" spans="1:15" x14ac:dyDescent="0.25">
      <c r="A14" s="19" t="s">
        <v>21</v>
      </c>
      <c r="B14" s="31">
        <f>'[1]2026 Bilan balancer'!C17</f>
        <v>0.40599482390958419</v>
      </c>
      <c r="C14" s="32">
        <f>C6*B14/100</f>
        <v>608.99223586437631</v>
      </c>
      <c r="D14" s="33">
        <f t="shared" si="0"/>
        <v>0.40599482390958419</v>
      </c>
      <c r="E14" s="32">
        <f>E6*D14/100</f>
        <v>608.99223586437631</v>
      </c>
      <c r="F14" s="31">
        <f t="shared" si="3"/>
        <v>0.40599482390958419</v>
      </c>
      <c r="G14" s="32">
        <f>G6*F14/100</f>
        <v>608.99223586437631</v>
      </c>
      <c r="H14" s="31">
        <f t="shared" si="1"/>
        <v>0.40599482390958419</v>
      </c>
      <c r="I14" s="32">
        <f>I6*H14/100</f>
        <v>608.99223586437631</v>
      </c>
      <c r="J14" s="31">
        <f>'[1]2026 Bilan balancer'!K17</f>
        <v>0.35200212487317067</v>
      </c>
      <c r="K14" s="32">
        <f>K6*J14/100</f>
        <v>528.00318730975607</v>
      </c>
      <c r="L14" s="31">
        <f>'[1]2026 Bilan balancer'!O17</f>
        <v>1.669202610322966E-2</v>
      </c>
      <c r="M14" s="32">
        <f>M6*L14/100</f>
        <v>25.03803915484449</v>
      </c>
      <c r="N14" s="31">
        <f t="shared" si="2"/>
        <v>1.669202610322966E-2</v>
      </c>
      <c r="O14" s="32">
        <f>O6*N14/100</f>
        <v>25.03803915484449</v>
      </c>
    </row>
    <row r="15" spans="1:15" x14ac:dyDescent="0.25">
      <c r="A15" s="19" t="s">
        <v>22</v>
      </c>
      <c r="B15" s="31">
        <f>'[1]2026 Bilan balancer'!C18</f>
        <v>0.10759966164398366</v>
      </c>
      <c r="C15" s="32">
        <f>C6*B15/100</f>
        <v>161.3994924659755</v>
      </c>
      <c r="D15" s="33">
        <f t="shared" si="0"/>
        <v>0.10759966164398366</v>
      </c>
      <c r="E15" s="32">
        <f>E6*D15/100</f>
        <v>161.3994924659755</v>
      </c>
      <c r="F15" s="31">
        <f t="shared" si="3"/>
        <v>0.10759966164398366</v>
      </c>
      <c r="G15" s="32">
        <f>G6*F15/100</f>
        <v>161.3994924659755</v>
      </c>
      <c r="H15" s="31">
        <f t="shared" si="1"/>
        <v>0.10759966164398366</v>
      </c>
      <c r="I15" s="32">
        <f>I6*H15/100</f>
        <v>161.3994924659755</v>
      </c>
      <c r="J15" s="31">
        <f>H15</f>
        <v>0.10759966164398366</v>
      </c>
      <c r="K15" s="32">
        <f>K6*J15/100</f>
        <v>161.3994924659755</v>
      </c>
      <c r="L15" s="31">
        <f>J15</f>
        <v>0.10759966164398366</v>
      </c>
      <c r="M15" s="32">
        <f>M6*L15/100</f>
        <v>161.3994924659755</v>
      </c>
      <c r="N15" s="31">
        <f t="shared" si="2"/>
        <v>0.10759966164398366</v>
      </c>
      <c r="O15" s="32">
        <f>O6*N15/100</f>
        <v>161.3994924659755</v>
      </c>
    </row>
    <row r="16" spans="1:15" x14ac:dyDescent="0.25">
      <c r="A16" s="19"/>
      <c r="B16" s="31"/>
      <c r="C16" s="32"/>
      <c r="D16" s="33"/>
      <c r="E16" s="32"/>
      <c r="F16" s="31"/>
      <c r="G16" s="32"/>
      <c r="H16" s="31"/>
      <c r="I16" s="32"/>
      <c r="J16" s="31"/>
      <c r="K16" s="32"/>
      <c r="L16" s="31"/>
      <c r="M16" s="32"/>
      <c r="N16" s="31"/>
      <c r="O16" s="32"/>
    </row>
    <row r="17" spans="1:15" x14ac:dyDescent="0.25">
      <c r="A17" s="19" t="s">
        <v>23</v>
      </c>
      <c r="B17" s="31">
        <f>'[1]2026 Bilan balancer'!C19</f>
        <v>4.9439718504368469E-3</v>
      </c>
      <c r="C17" s="32">
        <f>C6*B17/100</f>
        <v>7.4159577756552695</v>
      </c>
      <c r="D17" s="33">
        <f t="shared" si="0"/>
        <v>4.9439718504368469E-3</v>
      </c>
      <c r="E17" s="32">
        <f>E6*D17/100</f>
        <v>7.4159577756552695</v>
      </c>
      <c r="F17" s="31">
        <f t="shared" si="3"/>
        <v>4.9439718504368469E-3</v>
      </c>
      <c r="G17" s="32">
        <f>G6*F17/100</f>
        <v>7.4159577756552695</v>
      </c>
      <c r="H17" s="31">
        <f t="shared" si="1"/>
        <v>4.9439718504368469E-3</v>
      </c>
      <c r="I17" s="32">
        <f>I6*H17/100</f>
        <v>7.4159577756552695</v>
      </c>
      <c r="J17" s="31">
        <f>H17</f>
        <v>4.9439718504368469E-3</v>
      </c>
      <c r="K17" s="32">
        <f>K6*J17/100</f>
        <v>7.4159577756552695</v>
      </c>
      <c r="L17" s="31">
        <f>J17</f>
        <v>4.9439718504368469E-3</v>
      </c>
      <c r="M17" s="32">
        <f>M6*L17/100</f>
        <v>7.4159577756552695</v>
      </c>
      <c r="N17" s="31">
        <f t="shared" si="2"/>
        <v>4.9439718504368469E-3</v>
      </c>
      <c r="O17" s="32">
        <f>O6*N17/100</f>
        <v>7.4159577756552695</v>
      </c>
    </row>
    <row r="18" spans="1:15" x14ac:dyDescent="0.25">
      <c r="A18" s="19" t="s">
        <v>24</v>
      </c>
      <c r="B18" s="31">
        <f>'[1]2026 Bilan balancer'!C20</f>
        <v>7.083299098290162E-2</v>
      </c>
      <c r="C18" s="32">
        <f>C6*B18/100</f>
        <v>106.24948647435244</v>
      </c>
      <c r="D18" s="33">
        <f t="shared" si="0"/>
        <v>7.083299098290162E-2</v>
      </c>
      <c r="E18" s="32">
        <f>E6*D18/100</f>
        <v>106.24948647435244</v>
      </c>
      <c r="F18" s="31">
        <f t="shared" si="3"/>
        <v>7.083299098290162E-2</v>
      </c>
      <c r="G18" s="32">
        <f>G6*F18/100</f>
        <v>106.24948647435244</v>
      </c>
      <c r="H18" s="31">
        <f t="shared" si="1"/>
        <v>7.083299098290162E-2</v>
      </c>
      <c r="I18" s="32">
        <f>I6*H18/100</f>
        <v>106.24948647435244</v>
      </c>
      <c r="J18" s="31">
        <f>H18</f>
        <v>7.083299098290162E-2</v>
      </c>
      <c r="K18" s="32">
        <f>K6*J18/100</f>
        <v>106.24948647435244</v>
      </c>
      <c r="L18" s="31">
        <f>J18</f>
        <v>7.083299098290162E-2</v>
      </c>
      <c r="M18" s="32">
        <f>M6*L18/100</f>
        <v>106.24948647435244</v>
      </c>
      <c r="N18" s="31">
        <f t="shared" si="2"/>
        <v>7.083299098290162E-2</v>
      </c>
      <c r="O18" s="32">
        <f>O6*N18/100</f>
        <v>106.24948647435244</v>
      </c>
    </row>
    <row r="19" spans="1:15" x14ac:dyDescent="0.25">
      <c r="A19" s="19" t="s">
        <v>25</v>
      </c>
      <c r="B19" s="31">
        <f>'[1]2026 Bilan balancer'!C21</f>
        <v>0.16672883279652001</v>
      </c>
      <c r="C19" s="32">
        <f>C6*B19/100</f>
        <v>250.09324919478001</v>
      </c>
      <c r="D19" s="33">
        <f t="shared" si="0"/>
        <v>0.16672883279652001</v>
      </c>
      <c r="E19" s="32">
        <f>E6*D19/100</f>
        <v>250.09324919478001</v>
      </c>
      <c r="F19" s="31">
        <f t="shared" si="3"/>
        <v>0.16672883279652001</v>
      </c>
      <c r="G19" s="32">
        <f>G6*F19/100</f>
        <v>250.09324919478001</v>
      </c>
      <c r="H19" s="31">
        <f t="shared" si="1"/>
        <v>0.16672883279652001</v>
      </c>
      <c r="I19" s="32">
        <f>I6*H19/100</f>
        <v>250.09324919478001</v>
      </c>
      <c r="J19" s="31">
        <f>H19</f>
        <v>0.16672883279652001</v>
      </c>
      <c r="K19" s="32">
        <f>K6*J19/100</f>
        <v>250.09324919478001</v>
      </c>
      <c r="L19" s="31">
        <f>J19</f>
        <v>0.16672883279652001</v>
      </c>
      <c r="M19" s="32">
        <f>M6*L19/100</f>
        <v>250.09324919478001</v>
      </c>
      <c r="N19" s="31">
        <f t="shared" si="2"/>
        <v>0.16672883279652001</v>
      </c>
      <c r="O19" s="32">
        <f>O6*N19/100</f>
        <v>250.09324919478001</v>
      </c>
    </row>
    <row r="20" spans="1:15" x14ac:dyDescent="0.25">
      <c r="A20" s="19" t="s">
        <v>26</v>
      </c>
      <c r="B20" s="31">
        <f>'[1]2026 Bilan balancer'!C23</f>
        <v>0.3532916965430668</v>
      </c>
      <c r="C20" s="32">
        <f>C6*B20/100</f>
        <v>529.93754481460019</v>
      </c>
      <c r="D20" s="33">
        <f>'[1]2026 Bilan balancer'!E23</f>
        <v>0.32007129710720356</v>
      </c>
      <c r="E20" s="32">
        <f>E6*D20/100</f>
        <v>480.10694566080537</v>
      </c>
      <c r="F20" s="31">
        <f>'[1]2026 Bilan balancer'!G23</f>
        <v>0.22375168363961156</v>
      </c>
      <c r="G20" s="32">
        <f>G6*F20/100</f>
        <v>335.62752545941737</v>
      </c>
      <c r="H20" s="31">
        <f>'[1]2026 Bilan balancer'!I23</f>
        <v>0.24942041062315196</v>
      </c>
      <c r="I20" s="32">
        <f>I6*H20/100</f>
        <v>374.13061593472793</v>
      </c>
      <c r="J20" s="31">
        <f>'[1]2026 Bilan balancer'!K23</f>
        <v>0.20156128846684079</v>
      </c>
      <c r="K20" s="32">
        <f>K6*J20/100</f>
        <v>302.34193270026122</v>
      </c>
      <c r="L20" s="31">
        <f>'[1]2026 Bilan balancer'!O23</f>
        <v>0.11201390356827864</v>
      </c>
      <c r="M20" s="32">
        <f>M6*L20/100</f>
        <v>168.02085535241795</v>
      </c>
      <c r="N20" s="31">
        <f t="shared" si="2"/>
        <v>0.11201390356827864</v>
      </c>
      <c r="O20" s="32">
        <f>O6*N20/100</f>
        <v>168.02085535241795</v>
      </c>
    </row>
    <row r="21" spans="1:15" ht="15.75" thickBot="1" x14ac:dyDescent="0.3">
      <c r="A21" s="20" t="s">
        <v>27</v>
      </c>
      <c r="B21" s="31">
        <f>'[1]2026 Bilan balancer'!C27+'[1]2026 Bilan balancer'!C28+'[1]2026 Bilan balancer'!C29+'[1]2026 Bilan balancer'!C30</f>
        <v>-0.19096756817042071</v>
      </c>
      <c r="C21" s="35">
        <f>B21*C6/100</f>
        <v>-286.45135225563104</v>
      </c>
      <c r="D21" s="33">
        <f>'[1]2026 Bilan balancer'!E27+'[1]2026 Bilan balancer'!E28+'[1]2026 Bilan balancer'!E29+'[1]2026 Bilan balancer'!E30</f>
        <v>-0.2900278773375502</v>
      </c>
      <c r="E21" s="32">
        <f>D21*E6/100</f>
        <v>-435.04181600632529</v>
      </c>
      <c r="F21" s="31">
        <f>'[1]2026 Bilan balancer'!G27+'[1]2026 Bilan balancer'!G28+'[1]2026 Bilan balancer'!G29+'[1]2026 Bilan balancer'!G30</f>
        <v>-0.16055164179278295</v>
      </c>
      <c r="G21" s="32">
        <f>F21*G6/100</f>
        <v>-240.82746268917444</v>
      </c>
      <c r="H21" s="31">
        <f>'[1]2026 Bilan balancer'!I27+'[1]2026 Bilan balancer'!I28+'[1]2026 Bilan balancer'!I29+'[1]2026 Bilan balancer'!I30</f>
        <v>-0.22820652442357653</v>
      </c>
      <c r="I21" s="32">
        <f>H21*I6/100</f>
        <v>-342.30978663536479</v>
      </c>
      <c r="J21" s="31">
        <f>'[1]2026 Bilan balancer'!K27+'[1]2026 Bilan balancer'!K28+'[1]2026 Bilan balancer'!K29+'[1]2026 Bilan balancer'!K30</f>
        <v>-0.26991085182775865</v>
      </c>
      <c r="K21" s="32">
        <f>J21*K6/100</f>
        <v>-404.86627774163799</v>
      </c>
      <c r="L21" s="31">
        <f>'[1]2026 Bilan balancer'!O27+'[1]2026 Bilan balancer'!O28+'[1]2026 Bilan balancer'!O29+'[1]2026 Bilan balancer'!O30</f>
        <v>-0.22232231107137657</v>
      </c>
      <c r="M21" s="32">
        <f>L21*M6/100</f>
        <v>-333.48346660706483</v>
      </c>
      <c r="N21" s="31">
        <f>'[1]2026 Bilan balancer'!Q27+'[1]2026 Bilan balancer'!Q28+'[1]2026 Bilan balancer'!Q29+'[1]2026 Bilan balancer'!Q30</f>
        <v>-0.2565532522508886</v>
      </c>
      <c r="O21" s="32">
        <f>N21*O6/100</f>
        <v>-384.82987837633294</v>
      </c>
    </row>
    <row r="22" spans="1:15" ht="15.75" thickBot="1" x14ac:dyDescent="0.3">
      <c r="A22" s="21" t="s">
        <v>28</v>
      </c>
      <c r="B22" s="36">
        <f>SUM(B9:B21)</f>
        <v>1.5936959208598793</v>
      </c>
      <c r="C22" s="26">
        <f t="shared" ref="C22:O22" si="4">SUM(C9:C21)</f>
        <v>2390.5438812898192</v>
      </c>
      <c r="D22" s="37">
        <f t="shared" si="4"/>
        <v>1.461496970553156</v>
      </c>
      <c r="E22" s="26">
        <f t="shared" si="4"/>
        <v>2192.2454558297341</v>
      </c>
      <c r="F22" s="38">
        <f t="shared" si="4"/>
        <v>1.5779963422692147</v>
      </c>
      <c r="G22" s="26">
        <f t="shared" si="4"/>
        <v>2366.9945134038221</v>
      </c>
      <c r="H22" s="39">
        <f t="shared" si="4"/>
        <v>1.5360101866219615</v>
      </c>
      <c r="I22" s="26">
        <f t="shared" si="4"/>
        <v>2304.0152799329421</v>
      </c>
      <c r="J22" s="40">
        <f t="shared" si="4"/>
        <v>1.2621656031214261</v>
      </c>
      <c r="K22" s="41">
        <f t="shared" si="4"/>
        <v>1893.2484046821396</v>
      </c>
      <c r="L22" s="39">
        <f t="shared" si="4"/>
        <v>0.88489666020930513</v>
      </c>
      <c r="M22" s="26">
        <f t="shared" si="4"/>
        <v>1327.3449903139579</v>
      </c>
      <c r="N22" s="38">
        <f t="shared" si="4"/>
        <v>0.85066571902979304</v>
      </c>
      <c r="O22" s="42">
        <f t="shared" si="4"/>
        <v>1275.9985785446897</v>
      </c>
    </row>
    <row r="23" spans="1:15" x14ac:dyDescent="0.25">
      <c r="B23"/>
      <c r="C23"/>
      <c r="D23"/>
      <c r="E23"/>
      <c r="F23"/>
      <c r="G23"/>
      <c r="H23"/>
      <c r="I23"/>
      <c r="J23"/>
      <c r="K23"/>
      <c r="L23" s="43"/>
      <c r="M23" s="44"/>
      <c r="N23" s="44"/>
      <c r="O23" s="45"/>
    </row>
    <row r="24" spans="1:15" x14ac:dyDescent="0.25">
      <c r="B24"/>
      <c r="C24"/>
      <c r="D24"/>
      <c r="E24"/>
      <c r="F24"/>
      <c r="G24"/>
      <c r="H24"/>
      <c r="I24"/>
      <c r="J24"/>
      <c r="K24"/>
      <c r="L24" s="46"/>
      <c r="M24" s="47"/>
      <c r="N24" s="47"/>
      <c r="O24" s="48"/>
    </row>
    <row r="25" spans="1:15" ht="15.75" thickBot="1" x14ac:dyDescent="0.3">
      <c r="B25"/>
      <c r="C25"/>
      <c r="D25"/>
      <c r="E25"/>
      <c r="F25"/>
      <c r="G25" s="49"/>
      <c r="H25"/>
      <c r="I25" s="49"/>
      <c r="J25" s="49" t="s">
        <v>29</v>
      </c>
      <c r="K25" s="49"/>
      <c r="L25" s="50">
        <v>0.41149999999999998</v>
      </c>
      <c r="M25" s="51">
        <f>M6*L25/100</f>
        <v>617.25</v>
      </c>
      <c r="N25" s="52">
        <v>0.41149999999999998</v>
      </c>
      <c r="O25" s="53">
        <f>O6*N25/100</f>
        <v>617.25</v>
      </c>
    </row>
    <row r="26" spans="1:15" x14ac:dyDescent="0.25">
      <c r="B26"/>
      <c r="C26"/>
      <c r="D26"/>
      <c r="E26"/>
      <c r="F26"/>
      <c r="G26" s="49"/>
      <c r="H26"/>
      <c r="I26" s="49"/>
      <c r="J26" s="49"/>
      <c r="K26" s="49"/>
      <c r="L26" s="54"/>
      <c r="M26" s="55"/>
      <c r="N26" s="56"/>
      <c r="O26" s="55"/>
    </row>
    <row r="27" spans="1:15" ht="15.75" thickBot="1" x14ac:dyDescent="0.3">
      <c r="B27"/>
      <c r="C27"/>
      <c r="D27"/>
      <c r="E27"/>
      <c r="F27"/>
      <c r="G27" s="49"/>
      <c r="H27"/>
      <c r="I27" s="49"/>
      <c r="J27" s="49" t="s">
        <v>30</v>
      </c>
      <c r="K27" s="49"/>
      <c r="L27" s="57">
        <f>L22+L25</f>
        <v>1.2963966602093051</v>
      </c>
      <c r="M27" s="58">
        <f>M25+M22</f>
        <v>1944.5949903139579</v>
      </c>
      <c r="N27" s="59">
        <f>N22+N25</f>
        <v>1.262165719029793</v>
      </c>
      <c r="O27" s="60">
        <f>O25+O22</f>
        <v>1893.2485785446897</v>
      </c>
    </row>
  </sheetData>
  <sheetProtection algorithmName="SHA-512" hashValue="Qo6x+EvF4XqNRIOnReU34OLhlNEzrlFKt1TA/HNI7D0irjHTmfTO7d8ISsFY9NgwxRC9OzUice6FAvnJFf2nLg==" saltValue="KhY+w4ycw4YW8tCeAJxK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Dionne</dc:creator>
  <cp:lastModifiedBy>Jessica Raymond</cp:lastModifiedBy>
  <dcterms:created xsi:type="dcterms:W3CDTF">2025-11-10T20:08:42Z</dcterms:created>
  <dcterms:modified xsi:type="dcterms:W3CDTF">2026-03-18T18:57:24Z</dcterms:modified>
</cp:coreProperties>
</file>